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sullivan\Desktop\Curriculum\ESG Case\ESG Carbon Emissions Case Study\Inputs\"/>
    </mc:Choice>
  </mc:AlternateContent>
  <xr:revisionPtr revIDLastSave="1" documentId="13_ncr:1_{B2E963D9-592D-412E-B7DF-B26D83D55347}" xr6:coauthVersionLast="47" xr6:coauthVersionMax="47" xr10:uidLastSave="{10443141-2ECE-4DDF-8FB7-F899CC0B1D1C}"/>
  <bookViews>
    <workbookView xWindow="-120" yWindow="-120" windowWidth="29040" windowHeight="15840" xr2:uid="{FD8F32E0-29D3-4CCB-A8FF-2142E769B829}"/>
  </bookViews>
  <sheets>
    <sheet name="Original Stationary Combustion" sheetId="1" r:id="rId1"/>
    <sheet name="Original Mobile Combustion" sheetId="3" r:id="rId2"/>
    <sheet name="Alteryx Stationary Combustion" sheetId="2" r:id="rId3"/>
    <sheet name="Alteryx Mobile Combustio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4" l="1"/>
  <c r="P9" i="3"/>
  <c r="R9" i="2"/>
  <c r="O9" i="1"/>
  <c r="S11" i="4"/>
  <c r="S10" i="4"/>
  <c r="S8" i="4"/>
  <c r="S7" i="4"/>
  <c r="P11" i="3"/>
  <c r="P10" i="3"/>
  <c r="P8" i="3"/>
  <c r="P7" i="3"/>
  <c r="R11" i="2" l="1"/>
  <c r="R10" i="2"/>
  <c r="R8" i="2"/>
  <c r="R7" i="2"/>
  <c r="O11" i="1"/>
  <c r="O10" i="1"/>
  <c r="O8" i="1"/>
  <c r="O7" i="1"/>
</calcChain>
</file>

<file path=xl/sharedStrings.xml><?xml version="1.0" encoding="utf-8"?>
<sst xmlns="http://schemas.openxmlformats.org/spreadsheetml/2006/main" count="330" uniqueCount="79">
  <si>
    <t>Scope 1: Stationary Combustion</t>
  </si>
  <si>
    <t>ID</t>
  </si>
  <si>
    <t>Asset Name</t>
  </si>
  <si>
    <t>Asset Description</t>
  </si>
  <si>
    <t>Asset Origin Year</t>
  </si>
  <si>
    <t>Country</t>
  </si>
  <si>
    <t>Location (City)</t>
  </si>
  <si>
    <t>Location (State/Province)</t>
  </si>
  <si>
    <t>Zip Code</t>
  </si>
  <si>
    <t>Emissions Factor Source</t>
  </si>
  <si>
    <t>Emissions Factor Year</t>
  </si>
  <si>
    <t>Global Warming Potential Source</t>
  </si>
  <si>
    <t>Type of Fuel</t>
  </si>
  <si>
    <t>Activity Amount</t>
  </si>
  <si>
    <t>Activity Unit</t>
  </si>
  <si>
    <r>
      <t>Total Emissions (MT CO</t>
    </r>
    <r>
      <rPr>
        <b/>
        <vertAlign val="sub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e)</t>
    </r>
  </si>
  <si>
    <t>GHG</t>
  </si>
  <si>
    <t xml:space="preserve">Is this value an estimate? </t>
  </si>
  <si>
    <t>Plant A</t>
  </si>
  <si>
    <t>OH Plant</t>
  </si>
  <si>
    <t>USA</t>
  </si>
  <si>
    <t>Toledo</t>
  </si>
  <si>
    <t>Ohio</t>
  </si>
  <si>
    <t>US EPA</t>
  </si>
  <si>
    <t>IPCC 5</t>
  </si>
  <si>
    <t>Anthracite Coal</t>
  </si>
  <si>
    <t>short tons</t>
  </si>
  <si>
    <t>CO2</t>
  </si>
  <si>
    <t>Yes</t>
  </si>
  <si>
    <t>Plant B</t>
  </si>
  <si>
    <t>MI Plant</t>
  </si>
  <si>
    <t>Detroit</t>
  </si>
  <si>
    <t>Michigan</t>
  </si>
  <si>
    <t>Plant C</t>
  </si>
  <si>
    <t>IN Plant</t>
  </si>
  <si>
    <t>Gary</t>
  </si>
  <si>
    <t>Indiana</t>
  </si>
  <si>
    <t>Bituminous Coal</t>
  </si>
  <si>
    <t>Wind Turbine A</t>
  </si>
  <si>
    <t>NE Turbine</t>
  </si>
  <si>
    <t>Omaha</t>
  </si>
  <si>
    <t>Nebraska</t>
  </si>
  <si>
    <t>Wood and Wood Residuals</t>
  </si>
  <si>
    <t>Wind Turbine B</t>
  </si>
  <si>
    <t>KS Turbine</t>
  </si>
  <si>
    <t>Topeka</t>
  </si>
  <si>
    <t>Kansas</t>
  </si>
  <si>
    <t>Scope 1: Mobile Combustion</t>
  </si>
  <si>
    <t>Vehicle Type</t>
  </si>
  <si>
    <t>Vehicle Year</t>
  </si>
  <si>
    <t>Car 1</t>
  </si>
  <si>
    <t>Small Car</t>
  </si>
  <si>
    <t>United States</t>
  </si>
  <si>
    <t>Cincinnati</t>
  </si>
  <si>
    <t>OH</t>
  </si>
  <si>
    <t>Gasoline Passenger Cars</t>
  </si>
  <si>
    <t>Motor Gasoline</t>
  </si>
  <si>
    <t>gallons</t>
  </si>
  <si>
    <t>Car 2</t>
  </si>
  <si>
    <t>Big Car</t>
  </si>
  <si>
    <t>Canada</t>
  </si>
  <si>
    <t>Memphis</t>
  </si>
  <si>
    <t>TN</t>
  </si>
  <si>
    <t>Truck 1</t>
  </si>
  <si>
    <t>Small Truck</t>
  </si>
  <si>
    <t>Light-Duty Trucks</t>
  </si>
  <si>
    <t>Diesel Fuel</t>
  </si>
  <si>
    <t>Truck 2</t>
  </si>
  <si>
    <t>Medium Truck</t>
  </si>
  <si>
    <t>Medium-Duty Trucks</t>
  </si>
  <si>
    <t>Truck 3</t>
  </si>
  <si>
    <t>Big Truck</t>
  </si>
  <si>
    <t>Fayatteville</t>
  </si>
  <si>
    <t>AR</t>
  </si>
  <si>
    <t>Independent Activity Amount</t>
  </si>
  <si>
    <t>Independent Emissions Factor Source</t>
  </si>
  <si>
    <t>Independent Global Warming Potential</t>
  </si>
  <si>
    <t>US EPA 2022</t>
  </si>
  <si>
    <t>IN Turbine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</si>
</sst>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Arial"/>
      <family val="2"/>
    </font>
    <font>
      <b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BA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8">
    <dxf>
      <font>
        <strike/>
      </font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theme="2" tint="-0.24994659260841701"/>
        </patternFill>
      </fill>
    </dxf>
    <dxf>
      <fill>
        <patternFill>
          <bgColor theme="0"/>
        </patternFill>
      </fill>
    </dxf>
    <dxf>
      <font>
        <strike/>
      </font>
      <fill>
        <patternFill>
          <bgColor theme="2" tint="-0.2499465926084170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ECB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8</xdr:col>
      <xdr:colOff>27699</xdr:colOff>
      <xdr:row>20</xdr:row>
      <xdr:rowOff>27214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94E470-1BD2-48CB-BCF3-20A9C5521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21" y="2816679"/>
          <a:ext cx="6232557" cy="1551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AF6A-AD47-4FD1-AC4F-F8E183BCB24A}">
  <dimension ref="A1:Q11"/>
  <sheetViews>
    <sheetView zoomScale="70" zoomScaleNormal="70" workbookViewId="0">
      <selection activeCell="I18" sqref="I18"/>
    </sheetView>
  </sheetViews>
  <sheetFormatPr defaultRowHeight="15"/>
  <cols>
    <col min="2" max="2" width="14" customWidth="1"/>
    <col min="3" max="3" width="17.7109375" customWidth="1"/>
    <col min="4" max="4" width="12.5703125" customWidth="1"/>
    <col min="6" max="6" width="14.5703125" customWidth="1"/>
    <col min="7" max="7" width="15.140625" customWidth="1"/>
    <col min="8" max="8" width="9.85546875" customWidth="1"/>
    <col min="9" max="9" width="24.140625" customWidth="1"/>
    <col min="10" max="10" width="14.5703125" customWidth="1"/>
    <col min="11" max="11" width="28.42578125" customWidth="1"/>
    <col min="12" max="12" width="23.85546875" customWidth="1"/>
    <col min="13" max="13" width="16" customWidth="1"/>
    <col min="14" max="14" width="12.5703125" customWidth="1"/>
    <col min="15" max="16" width="16.5703125" customWidth="1"/>
    <col min="17" max="17" width="15" customWidth="1"/>
  </cols>
  <sheetData>
    <row r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27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7" ht="45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8" t="s">
        <v>15</v>
      </c>
      <c r="P6" s="8" t="s">
        <v>16</v>
      </c>
      <c r="Q6" s="7" t="s">
        <v>17</v>
      </c>
    </row>
    <row r="7" spans="1:17" ht="15.6" customHeight="1">
      <c r="A7" s="3">
        <v>1</v>
      </c>
      <c r="B7" s="3" t="s">
        <v>18</v>
      </c>
      <c r="C7" s="3" t="s">
        <v>19</v>
      </c>
      <c r="D7" s="3">
        <v>1996</v>
      </c>
      <c r="E7" s="3" t="s">
        <v>20</v>
      </c>
      <c r="F7" s="3" t="s">
        <v>21</v>
      </c>
      <c r="G7" s="3" t="s">
        <v>22</v>
      </c>
      <c r="H7" s="3">
        <v>43601</v>
      </c>
      <c r="I7" s="3" t="s">
        <v>23</v>
      </c>
      <c r="J7" s="3">
        <v>2022</v>
      </c>
      <c r="K7" s="3" t="s">
        <v>24</v>
      </c>
      <c r="L7" s="4" t="s">
        <v>25</v>
      </c>
      <c r="M7" s="5">
        <v>186.5</v>
      </c>
      <c r="N7" s="4" t="s">
        <v>26</v>
      </c>
      <c r="O7" s="5">
        <f>M7*2602/1000</f>
        <v>485.27300000000002</v>
      </c>
      <c r="P7" s="3" t="s">
        <v>27</v>
      </c>
      <c r="Q7" s="3" t="s">
        <v>28</v>
      </c>
    </row>
    <row r="8" spans="1:17" ht="15.6" customHeight="1">
      <c r="A8" s="3">
        <v>2</v>
      </c>
      <c r="B8" s="3" t="s">
        <v>29</v>
      </c>
      <c r="C8" s="3" t="s">
        <v>30</v>
      </c>
      <c r="D8" s="3">
        <v>1997</v>
      </c>
      <c r="E8" s="3" t="s">
        <v>20</v>
      </c>
      <c r="F8" s="3" t="s">
        <v>31</v>
      </c>
      <c r="G8" s="3" t="s">
        <v>32</v>
      </c>
      <c r="H8" s="3">
        <v>48201</v>
      </c>
      <c r="I8" s="3" t="s">
        <v>23</v>
      </c>
      <c r="J8" s="3">
        <v>2022</v>
      </c>
      <c r="K8" s="3" t="s">
        <v>24</v>
      </c>
      <c r="L8" s="4" t="s">
        <v>25</v>
      </c>
      <c r="M8" s="5">
        <v>201.12</v>
      </c>
      <c r="N8" s="4" t="s">
        <v>26</v>
      </c>
      <c r="O8" s="5">
        <f t="shared" ref="O8" si="0">M8*2602/1000</f>
        <v>523.31424000000004</v>
      </c>
      <c r="P8" s="3" t="s">
        <v>27</v>
      </c>
      <c r="Q8" s="3" t="s">
        <v>28</v>
      </c>
    </row>
    <row r="9" spans="1:17" ht="15.6" customHeight="1">
      <c r="A9" s="3">
        <v>3</v>
      </c>
      <c r="B9" s="3" t="s">
        <v>33</v>
      </c>
      <c r="C9" s="3" t="s">
        <v>34</v>
      </c>
      <c r="D9" s="3">
        <v>2003</v>
      </c>
      <c r="E9" s="3" t="s">
        <v>20</v>
      </c>
      <c r="F9" s="3" t="s">
        <v>35</v>
      </c>
      <c r="G9" s="3" t="s">
        <v>36</v>
      </c>
      <c r="H9" s="3">
        <v>46402</v>
      </c>
      <c r="I9" s="3" t="s">
        <v>23</v>
      </c>
      <c r="J9" s="3">
        <v>2022</v>
      </c>
      <c r="K9" s="3" t="s">
        <v>24</v>
      </c>
      <c r="L9" s="6" t="s">
        <v>37</v>
      </c>
      <c r="M9" s="5">
        <v>215.14</v>
      </c>
      <c r="N9" s="4" t="s">
        <v>26</v>
      </c>
      <c r="O9" s="5">
        <f>M9*2500/1000</f>
        <v>537.85</v>
      </c>
      <c r="P9" s="3" t="s">
        <v>27</v>
      </c>
      <c r="Q9" s="3" t="s">
        <v>28</v>
      </c>
    </row>
    <row r="10" spans="1:17" ht="15.6" customHeight="1">
      <c r="A10" s="3">
        <v>4</v>
      </c>
      <c r="B10" s="3" t="s">
        <v>38</v>
      </c>
      <c r="C10" s="3" t="s">
        <v>39</v>
      </c>
      <c r="D10" s="3">
        <v>2021</v>
      </c>
      <c r="E10" s="3" t="s">
        <v>20</v>
      </c>
      <c r="F10" s="3" t="s">
        <v>40</v>
      </c>
      <c r="G10" s="3" t="s">
        <v>41</v>
      </c>
      <c r="H10" s="3">
        <v>68022</v>
      </c>
      <c r="I10" s="3" t="s">
        <v>23</v>
      </c>
      <c r="J10" s="3">
        <v>2022</v>
      </c>
      <c r="K10" s="3" t="s">
        <v>24</v>
      </c>
      <c r="L10" s="6" t="s">
        <v>42</v>
      </c>
      <c r="M10" s="5">
        <v>47.268999999999998</v>
      </c>
      <c r="N10" s="4" t="s">
        <v>26</v>
      </c>
      <c r="O10" s="5">
        <f>M10*1640/1000</f>
        <v>77.521160000000009</v>
      </c>
      <c r="P10" s="3" t="s">
        <v>27</v>
      </c>
      <c r="Q10" s="3" t="s">
        <v>28</v>
      </c>
    </row>
    <row r="11" spans="1:17" ht="15.6" customHeight="1">
      <c r="A11" s="3">
        <v>5</v>
      </c>
      <c r="B11" s="3" t="s">
        <v>43</v>
      </c>
      <c r="C11" s="3" t="s">
        <v>44</v>
      </c>
      <c r="D11" s="3">
        <v>2022</v>
      </c>
      <c r="E11" s="3" t="s">
        <v>20</v>
      </c>
      <c r="F11" s="3" t="s">
        <v>45</v>
      </c>
      <c r="G11" s="3" t="s">
        <v>46</v>
      </c>
      <c r="H11" s="3">
        <v>66604</v>
      </c>
      <c r="I11" s="3" t="s">
        <v>23</v>
      </c>
      <c r="J11" s="3">
        <v>2022</v>
      </c>
      <c r="K11" s="3" t="s">
        <v>24</v>
      </c>
      <c r="L11" s="6" t="s">
        <v>42</v>
      </c>
      <c r="M11" s="5">
        <v>53.61</v>
      </c>
      <c r="N11" s="4" t="s">
        <v>26</v>
      </c>
      <c r="O11" s="5">
        <f>M11*1640/1000</f>
        <v>87.920400000000001</v>
      </c>
      <c r="P11" s="3" t="s">
        <v>27</v>
      </c>
      <c r="Q11" s="3" t="s">
        <v>28</v>
      </c>
    </row>
  </sheetData>
  <mergeCells count="1">
    <mergeCell ref="A1:Q4"/>
  </mergeCells>
  <phoneticPr fontId="6" type="noConversion"/>
  <conditionalFormatting sqref="E7:E9 E11">
    <cfRule type="expression" dxfId="7" priority="4">
      <formula>IF(F7="US EPA ", "TRUE", IF(F7="UK DEFRA ","TRUE", "FALSE"))</formula>
    </cfRule>
  </conditionalFormatting>
  <conditionalFormatting sqref="H7:H9 H11">
    <cfRule type="expression" dxfId="6" priority="3">
      <formula>IF($E7="USA",FALSE,IF($E7="",FALSE,TRUE))</formula>
    </cfRule>
  </conditionalFormatting>
  <conditionalFormatting sqref="E10">
    <cfRule type="expression" dxfId="5" priority="2">
      <formula>IF(F10="US EPA ", "TRUE", IF(F10="UK DEFRA ","TRUE", "FALSE"))</formula>
    </cfRule>
  </conditionalFormatting>
  <conditionalFormatting sqref="H10">
    <cfRule type="expression" dxfId="4" priority="1">
      <formula>IF($E10="USA",FALSE,IF($E10="",FALSE,TRUE))</formula>
    </cfRule>
  </conditionalFormatting>
  <dataValidations count="3">
    <dataValidation type="date" allowBlank="1" showInputMessage="1" showErrorMessage="1" sqref="D7:D11" xr:uid="{43942120-C78A-4E6A-8039-EB3ED55DD3FA}">
      <formula1>1900</formula1>
      <formula2>2025</formula2>
    </dataValidation>
    <dataValidation type="decimal" allowBlank="1" showInputMessage="1" showErrorMessage="1" sqref="M7:M11 O7:O11" xr:uid="{D4A17850-9511-408D-85F1-D79D5C198EE3}">
      <formula1>0</formula1>
      <formula2>9.99999999999999E+34</formula2>
    </dataValidation>
    <dataValidation type="whole" allowBlank="1" showInputMessage="1" showErrorMessage="1" sqref="H7:H11" xr:uid="{4F15C56B-3FDC-4006-956F-A617D9E1717A}">
      <formula1>100</formula1>
      <formula2>99999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23CA-07DB-4C2C-82BE-18337241B75D}">
  <dimension ref="A1:R11"/>
  <sheetViews>
    <sheetView topLeftCell="G2" zoomScale="70" zoomScaleNormal="70" workbookViewId="0">
      <selection activeCell="P10" sqref="P10"/>
    </sheetView>
  </sheetViews>
  <sheetFormatPr defaultRowHeight="15"/>
  <cols>
    <col min="2" max="2" width="12.42578125" customWidth="1"/>
    <col min="3" max="3" width="18.42578125" customWidth="1"/>
    <col min="4" max="4" width="15" customWidth="1"/>
    <col min="5" max="5" width="15.140625" customWidth="1"/>
    <col min="6" max="6" width="14.7109375" customWidth="1"/>
    <col min="7" max="7" width="13.5703125" customWidth="1"/>
    <col min="8" max="8" width="21" customWidth="1"/>
    <col min="9" max="9" width="17.7109375" customWidth="1"/>
    <col min="10" max="10" width="30" customWidth="1"/>
    <col min="11" max="11" width="38.42578125" customWidth="1"/>
    <col min="12" max="12" width="16.140625" customWidth="1"/>
    <col min="13" max="13" width="21.42578125" customWidth="1"/>
    <col min="14" max="14" width="21.5703125" customWidth="1"/>
    <col min="15" max="15" width="15.85546875" customWidth="1"/>
    <col min="16" max="17" width="18.85546875" customWidth="1"/>
    <col min="18" max="18" width="22.140625" customWidth="1"/>
  </cols>
  <sheetData>
    <row r="1" spans="1:18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6" spans="1:18" ht="45">
      <c r="A6" s="7" t="s">
        <v>1</v>
      </c>
      <c r="B6" s="7" t="s">
        <v>2</v>
      </c>
      <c r="C6" s="7" t="s">
        <v>3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48</v>
      </c>
      <c r="L6" s="7" t="s">
        <v>49</v>
      </c>
      <c r="M6" s="7" t="s">
        <v>12</v>
      </c>
      <c r="N6" s="7" t="s">
        <v>13</v>
      </c>
      <c r="O6" s="7" t="s">
        <v>14</v>
      </c>
      <c r="P6" s="8" t="s">
        <v>15</v>
      </c>
      <c r="Q6" s="8" t="s">
        <v>16</v>
      </c>
      <c r="R6" s="7" t="s">
        <v>17</v>
      </c>
    </row>
    <row r="7" spans="1:18">
      <c r="A7" s="3">
        <v>6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>
        <v>45202</v>
      </c>
      <c r="H7" s="3" t="s">
        <v>23</v>
      </c>
      <c r="I7" s="3">
        <v>2022</v>
      </c>
      <c r="J7" s="3" t="s">
        <v>24</v>
      </c>
      <c r="K7" s="3" t="s">
        <v>55</v>
      </c>
      <c r="L7" s="3">
        <v>2015</v>
      </c>
      <c r="M7" s="3" t="s">
        <v>56</v>
      </c>
      <c r="N7" s="5">
        <v>870</v>
      </c>
      <c r="O7" s="3" t="s">
        <v>57</v>
      </c>
      <c r="P7" s="5">
        <f>N7*8.78/1000</f>
        <v>7.6385999999999994</v>
      </c>
      <c r="Q7" s="3" t="s">
        <v>27</v>
      </c>
      <c r="R7" s="3" t="s">
        <v>28</v>
      </c>
    </row>
    <row r="8" spans="1:18">
      <c r="A8" s="3">
        <v>7</v>
      </c>
      <c r="B8" s="3" t="s">
        <v>58</v>
      </c>
      <c r="C8" s="3" t="s">
        <v>59</v>
      </c>
      <c r="D8" s="3" t="s">
        <v>60</v>
      </c>
      <c r="E8" s="3" t="s">
        <v>61</v>
      </c>
      <c r="F8" s="3" t="s">
        <v>62</v>
      </c>
      <c r="G8" s="3">
        <v>37501</v>
      </c>
      <c r="H8" s="3" t="s">
        <v>23</v>
      </c>
      <c r="I8" s="3">
        <v>2022</v>
      </c>
      <c r="J8" s="3" t="s">
        <v>24</v>
      </c>
      <c r="K8" s="3" t="s">
        <v>55</v>
      </c>
      <c r="L8" s="3">
        <v>2018</v>
      </c>
      <c r="M8" s="3" t="s">
        <v>56</v>
      </c>
      <c r="N8" s="5">
        <v>990</v>
      </c>
      <c r="O8" s="3" t="s">
        <v>57</v>
      </c>
      <c r="P8" s="5">
        <f>N8*8.78/1000</f>
        <v>8.6921999999999997</v>
      </c>
      <c r="Q8" s="3" t="s">
        <v>27</v>
      </c>
      <c r="R8" s="3" t="s">
        <v>28</v>
      </c>
    </row>
    <row r="9" spans="1:18">
      <c r="A9" s="3">
        <v>8</v>
      </c>
      <c r="B9" s="3" t="s">
        <v>63</v>
      </c>
      <c r="C9" s="3" t="s">
        <v>64</v>
      </c>
      <c r="D9" s="3" t="s">
        <v>52</v>
      </c>
      <c r="E9" s="3" t="s">
        <v>53</v>
      </c>
      <c r="F9" s="3" t="s">
        <v>54</v>
      </c>
      <c r="G9" s="3">
        <v>45203</v>
      </c>
      <c r="H9" s="3" t="s">
        <v>23</v>
      </c>
      <c r="I9" s="3">
        <v>2022</v>
      </c>
      <c r="J9" s="3" t="s">
        <v>24</v>
      </c>
      <c r="K9" s="3" t="s">
        <v>65</v>
      </c>
      <c r="L9" s="3">
        <v>2020</v>
      </c>
      <c r="M9" s="3" t="s">
        <v>66</v>
      </c>
      <c r="N9" s="5">
        <v>1235</v>
      </c>
      <c r="O9" s="3" t="s">
        <v>57</v>
      </c>
      <c r="P9" s="5">
        <f>N9*10.12/1000</f>
        <v>12.498199999999999</v>
      </c>
      <c r="Q9" s="3" t="s">
        <v>27</v>
      </c>
      <c r="R9" s="3" t="s">
        <v>28</v>
      </c>
    </row>
    <row r="10" spans="1:18">
      <c r="A10" s="3">
        <v>9</v>
      </c>
      <c r="B10" s="3" t="s">
        <v>67</v>
      </c>
      <c r="C10" s="3" t="s">
        <v>68</v>
      </c>
      <c r="D10" s="3" t="s">
        <v>60</v>
      </c>
      <c r="E10" s="3" t="s">
        <v>61</v>
      </c>
      <c r="F10" s="3" t="s">
        <v>62</v>
      </c>
      <c r="G10" s="3">
        <v>38104</v>
      </c>
      <c r="H10" s="3" t="s">
        <v>23</v>
      </c>
      <c r="I10" s="3">
        <v>2022</v>
      </c>
      <c r="J10" s="3" t="s">
        <v>24</v>
      </c>
      <c r="K10" s="3" t="s">
        <v>69</v>
      </c>
      <c r="L10" s="3">
        <v>2012</v>
      </c>
      <c r="M10" s="3" t="s">
        <v>66</v>
      </c>
      <c r="N10" s="5">
        <v>1680</v>
      </c>
      <c r="O10" s="3" t="s">
        <v>57</v>
      </c>
      <c r="P10" s="5">
        <f>N10*10.21/1000</f>
        <v>17.152800000000003</v>
      </c>
      <c r="Q10" s="3" t="s">
        <v>27</v>
      </c>
      <c r="R10" s="3" t="s">
        <v>28</v>
      </c>
    </row>
    <row r="11" spans="1:18">
      <c r="A11" s="3">
        <v>10</v>
      </c>
      <c r="B11" s="3" t="s">
        <v>70</v>
      </c>
      <c r="C11" s="3" t="s">
        <v>71</v>
      </c>
      <c r="D11" s="3" t="s">
        <v>52</v>
      </c>
      <c r="E11" s="3" t="s">
        <v>72</v>
      </c>
      <c r="F11" s="3" t="s">
        <v>73</v>
      </c>
      <c r="G11" s="3">
        <v>72701</v>
      </c>
      <c r="H11" s="3" t="s">
        <v>23</v>
      </c>
      <c r="I11" s="3">
        <v>2022</v>
      </c>
      <c r="J11" s="3" t="s">
        <v>24</v>
      </c>
      <c r="K11" s="3" t="s">
        <v>69</v>
      </c>
      <c r="L11" s="3">
        <v>2017</v>
      </c>
      <c r="M11" s="3" t="s">
        <v>66</v>
      </c>
      <c r="N11" s="5">
        <v>1101</v>
      </c>
      <c r="O11" s="3" t="s">
        <v>57</v>
      </c>
      <c r="P11" s="5">
        <f>N11*10.21/1000</f>
        <v>11.241210000000001</v>
      </c>
      <c r="Q11" s="3" t="s">
        <v>27</v>
      </c>
      <c r="R11" s="3" t="s">
        <v>28</v>
      </c>
    </row>
  </sheetData>
  <mergeCells count="1">
    <mergeCell ref="A1:R4"/>
  </mergeCells>
  <dataValidations count="1">
    <dataValidation type="decimal" showInputMessage="1" showErrorMessage="1" sqref="N7:N11 P7:P11" xr:uid="{A4496A62-696B-4B3C-BA7F-91293333DE8B}">
      <formula1>0</formula1>
      <formula2>9.99999999999999E+34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717C-EF69-4384-987D-7A1C47FCC280}">
  <dimension ref="A1:T11"/>
  <sheetViews>
    <sheetView zoomScale="70" zoomScaleNormal="70" workbookViewId="0">
      <selection activeCell="F19" sqref="F19"/>
    </sheetView>
  </sheetViews>
  <sheetFormatPr defaultRowHeight="15"/>
  <cols>
    <col min="1" max="3" width="21.85546875" customWidth="1"/>
    <col min="5" max="5" width="14" customWidth="1"/>
    <col min="6" max="6" width="17.7109375" customWidth="1"/>
    <col min="7" max="7" width="12.5703125" customWidth="1"/>
    <col min="9" max="9" width="14.5703125" customWidth="1"/>
    <col min="10" max="10" width="15.140625" customWidth="1"/>
    <col min="11" max="11" width="9.85546875" customWidth="1"/>
    <col min="12" max="12" width="24.140625" customWidth="1"/>
    <col min="13" max="13" width="14.5703125" customWidth="1"/>
    <col min="14" max="14" width="28.42578125" customWidth="1"/>
    <col min="15" max="15" width="25.28515625" customWidth="1"/>
    <col min="16" max="16" width="16" customWidth="1"/>
    <col min="17" max="17" width="12.5703125" customWidth="1"/>
    <col min="18" max="19" width="16.5703125" customWidth="1"/>
    <col min="20" max="20" width="15" customWidth="1"/>
  </cols>
  <sheetData>
    <row r="1" spans="1:20" ht="14.4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4.4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4.4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14.4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7"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0" ht="45">
      <c r="A6" s="9" t="s">
        <v>74</v>
      </c>
      <c r="B6" s="9" t="s">
        <v>75</v>
      </c>
      <c r="C6" s="9" t="s">
        <v>76</v>
      </c>
      <c r="D6" s="7" t="s">
        <v>1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11</v>
      </c>
      <c r="O6" s="7" t="s">
        <v>12</v>
      </c>
      <c r="P6" s="7" t="s">
        <v>13</v>
      </c>
      <c r="Q6" s="7" t="s">
        <v>14</v>
      </c>
      <c r="R6" s="8" t="s">
        <v>15</v>
      </c>
      <c r="S6" s="8" t="s">
        <v>16</v>
      </c>
      <c r="T6" s="7" t="s">
        <v>17</v>
      </c>
    </row>
    <row r="7" spans="1:20" ht="15.6" customHeight="1">
      <c r="A7" s="5">
        <v>186.5</v>
      </c>
      <c r="B7" s="10" t="s">
        <v>77</v>
      </c>
      <c r="C7" s="10" t="s">
        <v>24</v>
      </c>
      <c r="D7" s="3">
        <v>1</v>
      </c>
      <c r="E7" s="3" t="s">
        <v>18</v>
      </c>
      <c r="F7" s="3" t="s">
        <v>19</v>
      </c>
      <c r="G7" s="3">
        <v>1996</v>
      </c>
      <c r="H7" s="3" t="s">
        <v>20</v>
      </c>
      <c r="I7" s="3" t="s">
        <v>21</v>
      </c>
      <c r="J7" s="3" t="s">
        <v>22</v>
      </c>
      <c r="K7" s="3">
        <v>43601</v>
      </c>
      <c r="L7" s="3" t="s">
        <v>23</v>
      </c>
      <c r="M7" s="3">
        <v>2022</v>
      </c>
      <c r="N7" s="3" t="s">
        <v>24</v>
      </c>
      <c r="O7" s="4" t="s">
        <v>25</v>
      </c>
      <c r="P7" s="5">
        <v>186.5</v>
      </c>
      <c r="Q7" s="4" t="s">
        <v>26</v>
      </c>
      <c r="R7" s="5">
        <f>P7*2602/1000</f>
        <v>485.27300000000002</v>
      </c>
      <c r="S7" s="3" t="s">
        <v>27</v>
      </c>
      <c r="T7" s="3" t="s">
        <v>28</v>
      </c>
    </row>
    <row r="8" spans="1:20" ht="15.6" customHeight="1">
      <c r="A8" s="5">
        <v>201.12</v>
      </c>
      <c r="B8" s="10" t="s">
        <v>77</v>
      </c>
      <c r="C8" s="10" t="s">
        <v>24</v>
      </c>
      <c r="D8" s="3">
        <v>2</v>
      </c>
      <c r="E8" s="3" t="s">
        <v>29</v>
      </c>
      <c r="F8" s="3" t="s">
        <v>30</v>
      </c>
      <c r="G8" s="3">
        <v>1997</v>
      </c>
      <c r="H8" s="3" t="s">
        <v>20</v>
      </c>
      <c r="I8" s="3" t="s">
        <v>31</v>
      </c>
      <c r="J8" s="3" t="s">
        <v>32</v>
      </c>
      <c r="K8" s="3">
        <v>48201</v>
      </c>
      <c r="L8" s="3" t="s">
        <v>23</v>
      </c>
      <c r="M8" s="3">
        <v>2022</v>
      </c>
      <c r="N8" s="3" t="s">
        <v>24</v>
      </c>
      <c r="O8" s="4" t="s">
        <v>25</v>
      </c>
      <c r="P8" s="5">
        <v>201.12</v>
      </c>
      <c r="Q8" s="4" t="s">
        <v>26</v>
      </c>
      <c r="R8" s="5">
        <f t="shared" ref="R8" si="0">P8*2602/1000</f>
        <v>523.31424000000004</v>
      </c>
      <c r="S8" s="3" t="s">
        <v>27</v>
      </c>
      <c r="T8" s="3" t="s">
        <v>28</v>
      </c>
    </row>
    <row r="9" spans="1:20" ht="15.6" customHeight="1">
      <c r="A9" s="5">
        <v>215.14</v>
      </c>
      <c r="B9" s="10" t="s">
        <v>77</v>
      </c>
      <c r="C9" s="10" t="s">
        <v>24</v>
      </c>
      <c r="D9" s="3">
        <v>3</v>
      </c>
      <c r="E9" s="3" t="s">
        <v>33</v>
      </c>
      <c r="F9" s="3" t="s">
        <v>78</v>
      </c>
      <c r="G9" s="3">
        <v>2003</v>
      </c>
      <c r="H9" s="3" t="s">
        <v>20</v>
      </c>
      <c r="I9" s="3" t="s">
        <v>35</v>
      </c>
      <c r="J9" s="3" t="s">
        <v>36</v>
      </c>
      <c r="K9" s="3">
        <v>46402</v>
      </c>
      <c r="L9" s="3" t="s">
        <v>23</v>
      </c>
      <c r="M9" s="3">
        <v>2020</v>
      </c>
      <c r="N9" s="3" t="s">
        <v>24</v>
      </c>
      <c r="O9" s="6" t="s">
        <v>37</v>
      </c>
      <c r="P9" s="5">
        <v>215.14</v>
      </c>
      <c r="Q9" s="4" t="s">
        <v>26</v>
      </c>
      <c r="R9" s="5">
        <f>P9*2500/1000</f>
        <v>537.85</v>
      </c>
      <c r="S9" s="3" t="s">
        <v>27</v>
      </c>
      <c r="T9" s="3" t="s">
        <v>28</v>
      </c>
    </row>
    <row r="10" spans="1:20" ht="15.6" customHeight="1">
      <c r="A10" s="5">
        <v>47.268999999999998</v>
      </c>
      <c r="B10" s="10" t="s">
        <v>77</v>
      </c>
      <c r="C10" s="10" t="s">
        <v>24</v>
      </c>
      <c r="D10" s="3">
        <v>4</v>
      </c>
      <c r="E10" s="3" t="s">
        <v>38</v>
      </c>
      <c r="F10" s="3" t="s">
        <v>39</v>
      </c>
      <c r="G10" s="3">
        <v>2021</v>
      </c>
      <c r="H10" s="3" t="s">
        <v>20</v>
      </c>
      <c r="I10" s="3" t="s">
        <v>40</v>
      </c>
      <c r="J10" s="3" t="s">
        <v>41</v>
      </c>
      <c r="K10" s="3">
        <v>68022</v>
      </c>
      <c r="L10" s="3" t="s">
        <v>23</v>
      </c>
      <c r="M10" s="3">
        <v>2022</v>
      </c>
      <c r="N10" s="3" t="s">
        <v>24</v>
      </c>
      <c r="O10" s="6" t="s">
        <v>42</v>
      </c>
      <c r="P10" s="5">
        <v>47.268999999999998</v>
      </c>
      <c r="Q10" s="4" t="s">
        <v>26</v>
      </c>
      <c r="R10" s="5">
        <f>P10*1640/1000</f>
        <v>77.521160000000009</v>
      </c>
      <c r="S10" s="3" t="s">
        <v>27</v>
      </c>
      <c r="T10" s="3" t="s">
        <v>28</v>
      </c>
    </row>
    <row r="11" spans="1:20" ht="15.6" customHeight="1">
      <c r="A11" s="5">
        <v>96.5</v>
      </c>
      <c r="B11" s="10" t="s">
        <v>77</v>
      </c>
      <c r="C11" s="10" t="s">
        <v>24</v>
      </c>
      <c r="D11" s="3">
        <v>5</v>
      </c>
      <c r="E11" s="3" t="s">
        <v>43</v>
      </c>
      <c r="F11" s="3" t="s">
        <v>44</v>
      </c>
      <c r="G11" s="3">
        <v>2022</v>
      </c>
      <c r="H11" s="3" t="s">
        <v>20</v>
      </c>
      <c r="I11" s="3" t="s">
        <v>45</v>
      </c>
      <c r="J11" s="3" t="s">
        <v>46</v>
      </c>
      <c r="K11" s="3">
        <v>66604</v>
      </c>
      <c r="L11" s="3" t="s">
        <v>23</v>
      </c>
      <c r="M11" s="3">
        <v>2022</v>
      </c>
      <c r="N11" s="3" t="s">
        <v>24</v>
      </c>
      <c r="O11" s="6" t="s">
        <v>42</v>
      </c>
      <c r="P11" s="5">
        <v>53.61</v>
      </c>
      <c r="Q11" s="4" t="s">
        <v>26</v>
      </c>
      <c r="R11" s="5">
        <f>P11*1640/1000</f>
        <v>87.920400000000001</v>
      </c>
      <c r="S11" s="3" t="s">
        <v>27</v>
      </c>
      <c r="T11" s="3" t="s">
        <v>28</v>
      </c>
    </row>
  </sheetData>
  <mergeCells count="1">
    <mergeCell ref="A1:T4"/>
  </mergeCells>
  <conditionalFormatting sqref="H7:H9 H11">
    <cfRule type="expression" dxfId="3" priority="4">
      <formula>IF(I7="US EPA ", "TRUE", IF(I7="UK DEFRA ","TRUE", "FALSE"))</formula>
    </cfRule>
  </conditionalFormatting>
  <conditionalFormatting sqref="K7:K9 K11">
    <cfRule type="expression" dxfId="2" priority="3">
      <formula>IF($H7="USA",FALSE,IF($H7="",FALSE,TRUE))</formula>
    </cfRule>
  </conditionalFormatting>
  <conditionalFormatting sqref="H10">
    <cfRule type="expression" dxfId="1" priority="2">
      <formula>IF(I10="US EPA ", "TRUE", IF(I10="UK DEFRA ","TRUE", "FALSE"))</formula>
    </cfRule>
  </conditionalFormatting>
  <conditionalFormatting sqref="K10">
    <cfRule type="expression" dxfId="0" priority="1">
      <formula>IF($H10="USA",FALSE,IF($H10="",FALSE,TRUE))</formula>
    </cfRule>
  </conditionalFormatting>
  <dataValidations count="3">
    <dataValidation type="whole" allowBlank="1" showInputMessage="1" showErrorMessage="1" sqref="K7:K11" xr:uid="{F0435022-6A1A-4759-9CC7-65B5D454103C}">
      <formula1>100</formula1>
      <formula2>99999</formula2>
    </dataValidation>
    <dataValidation type="decimal" allowBlank="1" showInputMessage="1" showErrorMessage="1" sqref="P7:P11 A7:A11 R7:R11" xr:uid="{47151BCF-6529-4C59-A9B9-AE4C8B4B7CBB}">
      <formula1>0</formula1>
      <formula2>9.99999999999999E+34</formula2>
    </dataValidation>
    <dataValidation type="date" allowBlank="1" showInputMessage="1" showErrorMessage="1" sqref="G7:G11" xr:uid="{8D0AC0D8-C1EA-4ED1-B434-1D4BC70C4940}">
      <formula1>1900</formula1>
      <formula2>2025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7DF7-9C20-42AC-ACE4-F386CA37E457}">
  <dimension ref="A1:U11"/>
  <sheetViews>
    <sheetView topLeftCell="J4" zoomScale="55" zoomScaleNormal="55" workbookViewId="0">
      <selection activeCell="S10" sqref="S10"/>
    </sheetView>
  </sheetViews>
  <sheetFormatPr defaultRowHeight="15"/>
  <cols>
    <col min="1" max="3" width="20.5703125" customWidth="1"/>
    <col min="5" max="5" width="12.42578125" customWidth="1"/>
    <col min="6" max="6" width="18.42578125" customWidth="1"/>
    <col min="7" max="7" width="15" customWidth="1"/>
    <col min="8" max="8" width="15.140625" customWidth="1"/>
    <col min="9" max="9" width="14.7109375" customWidth="1"/>
    <col min="10" max="10" width="13.5703125" customWidth="1"/>
    <col min="11" max="11" width="21" customWidth="1"/>
    <col min="12" max="12" width="17.7109375" customWidth="1"/>
    <col min="13" max="13" width="30" customWidth="1"/>
    <col min="14" max="14" width="38.42578125" customWidth="1"/>
    <col min="15" max="15" width="16.140625" customWidth="1"/>
    <col min="16" max="16" width="21.42578125" customWidth="1"/>
    <col min="17" max="17" width="21.5703125" customWidth="1"/>
    <col min="18" max="18" width="15.85546875" customWidth="1"/>
    <col min="19" max="20" width="18.85546875" customWidth="1"/>
    <col min="21" max="21" width="22.140625" customWidth="1"/>
  </cols>
  <sheetData>
    <row r="1" spans="1:21" ht="14.45" customHeight="1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4.4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4.4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4.4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45">
      <c r="A6" s="9" t="s">
        <v>74</v>
      </c>
      <c r="B6" s="9" t="s">
        <v>75</v>
      </c>
      <c r="C6" s="9" t="s">
        <v>76</v>
      </c>
      <c r="D6" s="7" t="s">
        <v>1</v>
      </c>
      <c r="E6" s="7" t="s">
        <v>2</v>
      </c>
      <c r="F6" s="7" t="s">
        <v>3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10</v>
      </c>
      <c r="M6" s="7" t="s">
        <v>11</v>
      </c>
      <c r="N6" s="7" t="s">
        <v>48</v>
      </c>
      <c r="O6" s="7" t="s">
        <v>49</v>
      </c>
      <c r="P6" s="7" t="s">
        <v>12</v>
      </c>
      <c r="Q6" s="7" t="s">
        <v>13</v>
      </c>
      <c r="R6" s="7" t="s">
        <v>14</v>
      </c>
      <c r="S6" s="8" t="s">
        <v>15</v>
      </c>
      <c r="T6" s="8" t="s">
        <v>16</v>
      </c>
      <c r="U6" s="7" t="s">
        <v>17</v>
      </c>
    </row>
    <row r="7" spans="1:21">
      <c r="A7" s="5">
        <v>765.6</v>
      </c>
      <c r="B7" s="10" t="s">
        <v>23</v>
      </c>
      <c r="C7" s="10" t="s">
        <v>24</v>
      </c>
      <c r="D7" s="3">
        <v>6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>
        <v>45202</v>
      </c>
      <c r="K7" s="3" t="s">
        <v>23</v>
      </c>
      <c r="L7" s="3">
        <v>2022</v>
      </c>
      <c r="M7" s="3" t="s">
        <v>24</v>
      </c>
      <c r="N7" s="3" t="s">
        <v>55</v>
      </c>
      <c r="O7" s="3">
        <v>2015</v>
      </c>
      <c r="P7" s="3" t="s">
        <v>56</v>
      </c>
      <c r="Q7" s="5">
        <v>870</v>
      </c>
      <c r="R7" s="3" t="s">
        <v>57</v>
      </c>
      <c r="S7" s="5">
        <f>Q7*8.78/1000</f>
        <v>7.6385999999999994</v>
      </c>
      <c r="T7" s="3" t="s">
        <v>27</v>
      </c>
      <c r="U7" s="3" t="s">
        <v>28</v>
      </c>
    </row>
    <row r="8" spans="1:21">
      <c r="A8" s="5">
        <v>990</v>
      </c>
      <c r="B8" s="10" t="s">
        <v>23</v>
      </c>
      <c r="C8" s="10" t="s">
        <v>24</v>
      </c>
      <c r="D8" s="3">
        <v>7</v>
      </c>
      <c r="E8" s="3" t="s">
        <v>58</v>
      </c>
      <c r="F8" s="3" t="s">
        <v>59</v>
      </c>
      <c r="G8" s="3" t="s">
        <v>60</v>
      </c>
      <c r="H8" s="3" t="s">
        <v>61</v>
      </c>
      <c r="I8" s="3" t="s">
        <v>62</v>
      </c>
      <c r="J8" s="3">
        <v>37501</v>
      </c>
      <c r="K8" s="3" t="s">
        <v>23</v>
      </c>
      <c r="L8" s="3">
        <v>2022</v>
      </c>
      <c r="M8" s="3" t="s">
        <v>24</v>
      </c>
      <c r="N8" s="3" t="s">
        <v>55</v>
      </c>
      <c r="O8" s="3">
        <v>2018</v>
      </c>
      <c r="P8" s="3" t="s">
        <v>56</v>
      </c>
      <c r="Q8" s="5">
        <v>990</v>
      </c>
      <c r="R8" s="3" t="s">
        <v>57</v>
      </c>
      <c r="S8" s="5">
        <f>Q8*8.78/1000</f>
        <v>8.6921999999999997</v>
      </c>
      <c r="T8" s="3" t="s">
        <v>27</v>
      </c>
      <c r="U8" s="3" t="s">
        <v>28</v>
      </c>
    </row>
    <row r="9" spans="1:21">
      <c r="A9" s="5">
        <v>1025.4000000000001</v>
      </c>
      <c r="B9" s="10" t="s">
        <v>23</v>
      </c>
      <c r="C9" s="10" t="s">
        <v>24</v>
      </c>
      <c r="D9" s="3">
        <v>8</v>
      </c>
      <c r="E9" s="3" t="s">
        <v>63</v>
      </c>
      <c r="F9" s="3" t="s">
        <v>64</v>
      </c>
      <c r="G9" s="3" t="s">
        <v>52</v>
      </c>
      <c r="H9" s="3" t="s">
        <v>53</v>
      </c>
      <c r="I9" s="3" t="s">
        <v>54</v>
      </c>
      <c r="J9" s="3">
        <v>45203</v>
      </c>
      <c r="K9" s="3" t="s">
        <v>23</v>
      </c>
      <c r="L9" s="3">
        <v>2022</v>
      </c>
      <c r="M9" s="3" t="s">
        <v>24</v>
      </c>
      <c r="N9" s="3" t="s">
        <v>65</v>
      </c>
      <c r="O9" s="3">
        <v>2020</v>
      </c>
      <c r="P9" s="3" t="s">
        <v>66</v>
      </c>
      <c r="Q9" s="5">
        <v>1235</v>
      </c>
      <c r="R9" s="3" t="s">
        <v>57</v>
      </c>
      <c r="S9" s="5">
        <f>Q9*10.12/1000</f>
        <v>12.498199999999999</v>
      </c>
      <c r="T9" s="3" t="s">
        <v>27</v>
      </c>
      <c r="U9" s="3" t="s">
        <v>28</v>
      </c>
    </row>
    <row r="10" spans="1:21">
      <c r="A10" s="5">
        <v>1680</v>
      </c>
      <c r="B10" s="10" t="s">
        <v>23</v>
      </c>
      <c r="C10" s="10" t="s">
        <v>24</v>
      </c>
      <c r="D10" s="3">
        <v>9</v>
      </c>
      <c r="E10" s="3" t="s">
        <v>67</v>
      </c>
      <c r="F10" s="3" t="s">
        <v>68</v>
      </c>
      <c r="G10" s="3" t="s">
        <v>60</v>
      </c>
      <c r="H10" s="3" t="s">
        <v>61</v>
      </c>
      <c r="I10" s="3" t="s">
        <v>62</v>
      </c>
      <c r="J10" s="3">
        <v>38104</v>
      </c>
      <c r="K10" s="3" t="s">
        <v>23</v>
      </c>
      <c r="L10" s="3">
        <v>2022</v>
      </c>
      <c r="M10" s="3" t="s">
        <v>24</v>
      </c>
      <c r="N10" s="3" t="s">
        <v>69</v>
      </c>
      <c r="O10" s="3">
        <v>2012</v>
      </c>
      <c r="P10" s="3" t="s">
        <v>66</v>
      </c>
      <c r="Q10" s="5">
        <v>1680</v>
      </c>
      <c r="R10" s="3" t="s">
        <v>57</v>
      </c>
      <c r="S10" s="5">
        <f>Q10*10.21/1000</f>
        <v>17.152800000000003</v>
      </c>
      <c r="T10" s="3" t="s">
        <v>27</v>
      </c>
      <c r="U10" s="3" t="s">
        <v>28</v>
      </c>
    </row>
    <row r="11" spans="1:21">
      <c r="A11" s="5">
        <v>1101</v>
      </c>
      <c r="B11" s="10" t="s">
        <v>23</v>
      </c>
      <c r="C11" s="10" t="s">
        <v>24</v>
      </c>
      <c r="D11" s="3">
        <v>10</v>
      </c>
      <c r="E11" s="3" t="s">
        <v>70</v>
      </c>
      <c r="F11" s="3" t="s">
        <v>71</v>
      </c>
      <c r="G11" s="3" t="s">
        <v>52</v>
      </c>
      <c r="H11" s="3" t="s">
        <v>72</v>
      </c>
      <c r="I11" s="3" t="s">
        <v>73</v>
      </c>
      <c r="J11" s="3">
        <v>72701</v>
      </c>
      <c r="K11" s="3" t="s">
        <v>23</v>
      </c>
      <c r="L11" s="3">
        <v>2022</v>
      </c>
      <c r="M11" s="3" t="s">
        <v>24</v>
      </c>
      <c r="N11" s="3" t="s">
        <v>69</v>
      </c>
      <c r="O11" s="3">
        <v>2017</v>
      </c>
      <c r="P11" s="3" t="s">
        <v>66</v>
      </c>
      <c r="Q11" s="5">
        <v>1101</v>
      </c>
      <c r="R11" s="3" t="s">
        <v>57</v>
      </c>
      <c r="S11" s="5">
        <f>Q11*10.21/1000</f>
        <v>11.241210000000001</v>
      </c>
      <c r="T11" s="3" t="s">
        <v>27</v>
      </c>
      <c r="U11" s="3" t="s">
        <v>28</v>
      </c>
    </row>
  </sheetData>
  <mergeCells count="1">
    <mergeCell ref="A1:U4"/>
  </mergeCells>
  <dataValidations count="1">
    <dataValidation type="decimal" showInputMessage="1" showErrorMessage="1" sqref="Q7:Q11 S7:S11 A7:A11" xr:uid="{609972BC-1CC2-44FF-A3BE-2BBD9A2CD7C4}">
      <formula1>0</formula1>
      <formula2>9.99999999999999E+34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Sullivan, Kelly S</dc:creator>
  <cp:keywords/>
  <dc:description/>
  <cp:lastModifiedBy>Simon, Andreas</cp:lastModifiedBy>
  <cp:revision/>
  <dcterms:created xsi:type="dcterms:W3CDTF">2023-01-25T16:34:19Z</dcterms:created>
  <dcterms:modified xsi:type="dcterms:W3CDTF">2025-09-17T18:29:06Z</dcterms:modified>
  <cp:category/>
  <cp:contentStatus/>
</cp:coreProperties>
</file>